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атерина\КАПРЕМОНТ\Краткосрочный план МКД\2023-2025\"/>
    </mc:Choice>
  </mc:AlternateContent>
  <bookViews>
    <workbookView xWindow="0" yWindow="0" windowWidth="19200" windowHeight="10995" tabRatio="481"/>
  </bookViews>
  <sheets>
    <sheet name="Форма 1" sheetId="1" r:id="rId1"/>
    <sheet name="Форма 2" sheetId="2" r:id="rId2"/>
    <sheet name="Лист1" sheetId="4" r:id="rId3"/>
  </sheets>
  <definedNames>
    <definedName name="_xlnm._FilterDatabase" localSheetId="0" hidden="1">'Форма 1'!#REF!</definedName>
    <definedName name="_xlnm._FilterDatabase" localSheetId="1" hidden="1">'Форма 2'!$A$10:$AB$10</definedName>
    <definedName name="_xlnm.Print_Titles" localSheetId="0">'Форма 1'!$5:$9</definedName>
    <definedName name="_xlnm.Print_Titles" localSheetId="1">'Форма 2'!$5:$9</definedName>
    <definedName name="_xlnm.Print_Area" localSheetId="0">'Форма 1'!$A$1:$CF$30</definedName>
    <definedName name="_xlnm.Print_Area" localSheetId="1">'Форма 2'!$A$1:$AE$37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8" i="2" l="1"/>
  <c r="R18" i="2"/>
  <c r="Q18" i="2"/>
  <c r="P28" i="2"/>
  <c r="W28" i="2" s="1"/>
  <c r="P27" i="2"/>
  <c r="W27" i="2" s="1"/>
  <c r="P26" i="2"/>
  <c r="W26" i="2" s="1"/>
  <c r="W25" i="2" s="1"/>
  <c r="P22" i="2"/>
  <c r="W22" i="2" s="1"/>
  <c r="P21" i="2"/>
  <c r="P20" i="2"/>
  <c r="W20" i="2" s="1"/>
  <c r="AB20" i="2" s="1"/>
  <c r="P19" i="2"/>
  <c r="P18" i="2" s="1"/>
  <c r="V11" i="2"/>
  <c r="P16" i="2"/>
  <c r="W16" i="2" s="1"/>
  <c r="R15" i="2"/>
  <c r="P14" i="2"/>
  <c r="W13" i="2"/>
  <c r="P13" i="2"/>
  <c r="W12" i="2"/>
  <c r="AB12" i="2" s="1"/>
  <c r="O11" i="2"/>
  <c r="N11" i="2"/>
  <c r="C23" i="2"/>
  <c r="Z23" i="2" s="1"/>
  <c r="Z18" i="2" s="1"/>
  <c r="V23" i="2"/>
  <c r="V18" i="2" s="1"/>
  <c r="V25" i="2"/>
  <c r="C12" i="2" l="1"/>
  <c r="AB13" i="2"/>
  <c r="W15" i="2"/>
  <c r="AB15" i="2" s="1"/>
  <c r="AB16" i="2"/>
  <c r="W14" i="2"/>
  <c r="C14" i="2" s="1"/>
  <c r="R11" i="2"/>
  <c r="AB22" i="2"/>
  <c r="C26" i="2"/>
  <c r="AB26" i="2"/>
  <c r="AB28" i="2"/>
  <c r="W21" i="2"/>
  <c r="C21" i="2" s="1"/>
  <c r="W19" i="2"/>
  <c r="W18" i="2" s="1"/>
  <c r="P25" i="2"/>
  <c r="AB27" i="2"/>
  <c r="AB25" i="2" s="1"/>
  <c r="C13" i="2"/>
  <c r="C15" i="2" l="1"/>
  <c r="AB21" i="2"/>
  <c r="AB14" i="2"/>
  <c r="AB11" i="2" s="1"/>
  <c r="C19" i="2"/>
  <c r="AB19" i="2"/>
  <c r="O23" i="1"/>
  <c r="N23" i="1"/>
  <c r="M23" i="1"/>
  <c r="L23" i="1"/>
  <c r="K23" i="1"/>
  <c r="O28" i="1"/>
  <c r="N28" i="1"/>
  <c r="M28" i="1"/>
  <c r="L28" i="1"/>
  <c r="K28" i="1"/>
  <c r="G20" i="1"/>
  <c r="G27" i="1"/>
  <c r="G26" i="1"/>
  <c r="G25" i="1"/>
  <c r="G22" i="1"/>
  <c r="G21" i="1"/>
  <c r="G19" i="1"/>
  <c r="G18" i="1"/>
  <c r="G13" i="1"/>
  <c r="AB18" i="2" l="1"/>
  <c r="C27" i="2"/>
  <c r="C28" i="2" l="1"/>
  <c r="C25" i="2" s="1"/>
  <c r="W11" i="2" l="1"/>
  <c r="P11" i="2"/>
  <c r="N16" i="1" l="1"/>
  <c r="O16" i="1"/>
  <c r="M16" i="1"/>
  <c r="L16" i="1" l="1"/>
  <c r="K16" i="1"/>
  <c r="N29" i="1"/>
  <c r="M29" i="1"/>
  <c r="D23" i="1"/>
  <c r="J23" i="1"/>
  <c r="L29" i="1" l="1"/>
  <c r="E23" i="1" l="1"/>
  <c r="F23" i="1"/>
  <c r="G23" i="1"/>
  <c r="H23" i="1"/>
  <c r="I23" i="1"/>
  <c r="C23" i="1"/>
  <c r="F13" i="1"/>
  <c r="C29" i="1" l="1"/>
  <c r="D28" i="1"/>
  <c r="J29" i="1"/>
  <c r="D29" i="1"/>
  <c r="J28" i="1"/>
  <c r="E28" i="1"/>
  <c r="F28" i="1"/>
  <c r="C28" i="1"/>
  <c r="G29" i="1"/>
  <c r="I28" i="1"/>
  <c r="F29" i="1"/>
  <c r="H28" i="1"/>
  <c r="I29" i="1"/>
  <c r="E29" i="1"/>
  <c r="G28" i="1"/>
  <c r="H29" i="1"/>
  <c r="K29" i="1" l="1"/>
  <c r="C22" i="2" l="1"/>
  <c r="C20" i="2"/>
  <c r="C18" i="2" s="1"/>
  <c r="O29" i="1" l="1"/>
  <c r="C16" i="2" l="1"/>
  <c r="C11" i="2" s="1"/>
</calcChain>
</file>

<file path=xl/sharedStrings.xml><?xml version="1.0" encoding="utf-8"?>
<sst xmlns="http://schemas.openxmlformats.org/spreadsheetml/2006/main" count="188" uniqueCount="105">
  <si>
    <t>№ п/п</t>
  </si>
  <si>
    <t>Адрес МКД</t>
  </si>
  <si>
    <t>Стоимость капитального ремонта</t>
  </si>
  <si>
    <t>Плановый год завершения работ</t>
  </si>
  <si>
    <t>Всего:</t>
  </si>
  <si>
    <t>В том числе:</t>
  </si>
  <si>
    <t>кв.м</t>
  </si>
  <si>
    <t>чел.</t>
  </si>
  <si>
    <t>руб.</t>
  </si>
  <si>
    <t>1</t>
  </si>
  <si>
    <t>2</t>
  </si>
  <si>
    <t>Ремонт внутридомовых инженерных систем:</t>
  </si>
  <si>
    <t>электроснабжения</t>
  </si>
  <si>
    <t>водоотведения</t>
  </si>
  <si>
    <t>теплоснабжения</t>
  </si>
  <si>
    <t>ед.</t>
  </si>
  <si>
    <t>кирпич</t>
  </si>
  <si>
    <t>Способ формирования фонда капитального ремонта</t>
  </si>
  <si>
    <t>Объекты культурного наследия</t>
  </si>
  <si>
    <t>РО</t>
  </si>
  <si>
    <t>горячего водоснабжения</t>
  </si>
  <si>
    <t>холодного водоснабжения</t>
  </si>
  <si>
    <t>газоснабжения</t>
  </si>
  <si>
    <t>2023 г.</t>
  </si>
  <si>
    <t>Итого за 2023 г. по  домам</t>
  </si>
  <si>
    <t>2024г.</t>
  </si>
  <si>
    <t>Итого за 2024 г. по  домам</t>
  </si>
  <si>
    <t>2025 г.</t>
  </si>
  <si>
    <t>Итого за 2025 г. по  домам</t>
  </si>
  <si>
    <t>Итого по муниципалитету за 2023-2025 годы</t>
  </si>
  <si>
    <t xml:space="preserve"> Год ввода в эксплуатацию</t>
  </si>
  <si>
    <t>Тип крыши*</t>
  </si>
  <si>
    <t>Общая площадь МКД***</t>
  </si>
  <si>
    <t>Материал стен**</t>
  </si>
  <si>
    <t xml:space="preserve">   Форма 1</t>
  </si>
  <si>
    <t>Форма 2</t>
  </si>
  <si>
    <t>в том числе водопогревателя (ей)</t>
  </si>
  <si>
    <t>в том числе индивидуального (ых) теплового (ых) пункта (ов)</t>
  </si>
  <si>
    <t>Разработка проектной документации*****</t>
  </si>
  <si>
    <t>Источники финансирования</t>
  </si>
  <si>
    <t>Средства федерального бюджета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</si>
  <si>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</si>
  <si>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</si>
  <si>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</si>
  <si>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Иные не запрещенные законом</t>
  </si>
  <si>
    <t>Плановый год начала работ</t>
  </si>
  <si>
    <t>2024</t>
  </si>
  <si>
    <t>2025</t>
  </si>
  <si>
    <t>2023</t>
  </si>
  <si>
    <t>Количество этажей в МКД</t>
  </si>
  <si>
    <t>Количество жителей, проживающих в МКД на дату утверждения краткосрочного плана</t>
  </si>
  <si>
    <t>скатная</t>
  </si>
  <si>
    <t>* скатная, с мягким наплавляемым покрытием</t>
  </si>
  <si>
    <t>** кирпич, панель, дерево</t>
  </si>
  <si>
    <t>*** Общая площадь помещений суммируется из площади жилых помещений и площади нежылых помещений. Под нежилым помещением понимаются помещения в жилых домах,  предназначенных для торговых, бытовых и иных нужд</t>
  </si>
  <si>
    <t>**** на основании муниципальных краткосрочных планов</t>
  </si>
  <si>
    <t>* Предельная стоимость работ, выполняемых за счет средств фонда капитального ремонта,формируемого на счете НКО "ФКР", расчитывается в соответствии с предельной стоимостью работ, установленной постановлением Правительства Мурманской области от 31.03.2014 № 170-ПП</t>
  </si>
  <si>
    <t>Авторский надзор*******</t>
  </si>
  <si>
    <t>Строительный контроль******</t>
  </si>
  <si>
    <t>*****включая оценку технического состояния многоквартирных домов, инженерные изыскания, проведение экспертизы проектной документации</t>
  </si>
  <si>
    <t>****** предельная стоимость услуг на осуществление строительного контроля при проведении капитального ремонта многоквартирных домов, составляет не более 1,5% от стоимости работ</t>
  </si>
  <si>
    <t>*******при проведении капитального ремонта многоквартирного дома, являющегося объектом культурного наследия. Составляет не более 0,2% от стоимости работ</t>
  </si>
  <si>
    <t>Х</t>
  </si>
  <si>
    <t>Год завершения последнего капитального ремонта</t>
  </si>
  <si>
    <t>Количество подъездов в МКД</t>
  </si>
  <si>
    <t>Общая площадь помещений МКД</t>
  </si>
  <si>
    <t>Всего</t>
  </si>
  <si>
    <t xml:space="preserve">Жилые </t>
  </si>
  <si>
    <t>Нежилые</t>
  </si>
  <si>
    <t>АДРЕСНЫЙ ПЕРЕЧЕНЬ МНОГОКВАРТИРНЫХ ДОМОВ</t>
  </si>
  <si>
    <t>СВЕДЕНИЯ О СТОИМОСТИ И ИСТОЧНИКАХ ФИНАНСИРОВАНИЯ</t>
  </si>
  <si>
    <t>Ремонт подвальных помещений, относящихся к общему имуществу в многоквартирном доме, в т.ч. ремонт отмостки, обустройство дренажной системы</t>
  </si>
  <si>
    <t>Ремонт фундамента, в т.ч. восстановление отмостки, обустройство дренажной системы</t>
  </si>
  <si>
    <t>ремонт или замена лифтового оборудования*</t>
  </si>
  <si>
    <t>* включая ремонт лифтовых шахт, машинных и блочных помещений</t>
  </si>
  <si>
    <t>Ремонт крыши **</t>
  </si>
  <si>
    <t>**в том числе ремонт или замена системы водоотвода с заменой или восстановлением водосточных труб</t>
  </si>
  <si>
    <t>Ремонт фасада***</t>
  </si>
  <si>
    <t>*** в том числе утепление, замена или восстановление водосточных труб, ремонт отмостки</t>
  </si>
  <si>
    <t>Иные виды работ****</t>
  </si>
  <si>
    <t>****не включенные в пункты 4-19 данной формы и предусмотренные Перечнем услуг и (или) работ по капитальному ремонту общего имущества в многоквартирном доме, которые могут финансироваться за счет средств государственной поддержки Мурманской области на проведение капитального ремонта общего имущества в многоквартирных домах, утвержденного постановлением Правительства Мурманской области от 10.09.2020 № 626-ПП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</si>
  <si>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города Полярные Зори с подведомственной территорией, на 2023-2025 годы.                                                                                                                                                                                                                                 </t>
  </si>
  <si>
    <t>г.Полярные Зори, ул. Ломоносова, д. 28</t>
  </si>
  <si>
    <t>г.Полярные Зори, ул. станция Полярные Зори, д. 6</t>
  </si>
  <si>
    <t>г.Полярные Зори, ул. Ломоносова, д. 1/2</t>
  </si>
  <si>
    <t>нп. Зашеек, ул. Северная аллея, д. 7/2</t>
  </si>
  <si>
    <t>г. Полярные Зори, ул. Сивко, д. 8</t>
  </si>
  <si>
    <t>панельные</t>
  </si>
  <si>
    <t>кирпичные</t>
  </si>
  <si>
    <t>деревянные</t>
  </si>
  <si>
    <t>г.Полярные Зори, ул. Ломоносова, д. 4</t>
  </si>
  <si>
    <t>г.Полярные Зори, ул. Строителей, д. 2</t>
  </si>
  <si>
    <t>г.Полярные Зори, ул. Партизан Заполярья, д. 9</t>
  </si>
  <si>
    <t>г.Полярные Зори, ул. Ломоносова, д. 21</t>
  </si>
  <si>
    <t>г.Полярные Зори, пр. Нивский, д. 12</t>
  </si>
  <si>
    <t>г.Полярные Зори, ул. Ломоносова, д. 6</t>
  </si>
  <si>
    <t>г.Полярные Зори, ул. Белова, д.5</t>
  </si>
  <si>
    <t>г.Полярные Зори, пр. Нивский, д. 9</t>
  </si>
  <si>
    <t>с мягким наплавляемым покрытием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</si>
  <si>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города Полярные Зори с подведомственной территорией, на 2023-2025 годы.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</si>
  <si>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по г. Полярные Зори на  2023 г.</t>
  </si>
  <si>
    <t>Итого по г. Полярные Зори на  2024 г.</t>
  </si>
  <si>
    <t>Итого по г. Полярные Зори на  2025 г.</t>
  </si>
  <si>
    <t>Приложение 
к  постановлению администрации города Полярные Зори     от _________________года № _______</t>
  </si>
  <si>
    <t>Приложение 
к  постановлению администрации города Полярные Зори от  _______________ года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</si>
</sst>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0.0"/>
    <numFmt numFmtId="166" formatCode="#,##0.0"/>
    <numFmt numFmtId="167" formatCode="#,##0.00\ &quot;₽&quot;"/>
  </numFmts>
  <fonts count="31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5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Border="0" applyProtection="0">
      <alignment horizontal="left" vertical="center" wrapText="1"/>
    </xf>
    <xf numFmtId="164" fontId="23" fillId="0" borderId="0" applyFont="0" applyFill="0" applyBorder="0" applyAlignment="0" applyProtection="0">
      <alignment horizontal="left" vertical="center" wrapText="1"/>
    </xf>
    <xf numFmtId="43" fontId="23" fillId="0" borderId="0" applyFont="0" applyFill="0" applyBorder="0" applyAlignment="0" applyProtection="0"/>
  </cellStyleXfs>
  <cellXfs count="125">
    <xf numFmtId="0" fontId="0" fillId="0" borderId="0" xfId="0">
      <alignment horizontal="left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>
      <alignment horizontal="lef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>
      <alignment horizontal="left" vertical="center" wrapText="1"/>
    </xf>
    <xf numFmtId="0" fontId="0" fillId="33" borderId="10" xfId="0" applyFont="1" applyFill="1" applyBorder="1" applyAlignment="1">
      <alignment horizontal="right" vertical="center" wrapText="1"/>
    </xf>
    <xf numFmtId="4" fontId="0" fillId="33" borderId="10" xfId="0" applyNumberFormat="1" applyFont="1" applyFill="1" applyBorder="1">
      <alignment horizontal="left" vertical="center" wrapText="1"/>
    </xf>
    <xf numFmtId="43" fontId="0" fillId="33" borderId="10" xfId="0" applyNumberFormat="1" applyFont="1" applyFill="1" applyBorder="1" applyAlignment="1">
      <alignment horizontal="right" vertical="center" wrapText="1"/>
    </xf>
    <xf numFmtId="43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>
      <alignment horizontal="left" vertical="center" wrapText="1"/>
    </xf>
    <xf numFmtId="43" fontId="21" fillId="33" borderId="0" xfId="0" applyNumberFormat="1" applyFont="1" applyFill="1" applyAlignment="1">
      <alignment horizontal="right" vertical="center" wrapText="1"/>
    </xf>
    <xf numFmtId="0" fontId="0" fillId="33" borderId="0" xfId="0" applyFont="1" applyFill="1">
      <alignment horizontal="left" vertical="center" wrapText="1"/>
    </xf>
    <xf numFmtId="43" fontId="0" fillId="33" borderId="10" xfId="0" applyNumberFormat="1" applyFont="1" applyFill="1" applyBorder="1" applyAlignment="1">
      <alignment horizontal="center" vertical="center" wrapText="1"/>
    </xf>
    <xf numFmtId="43" fontId="18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43" fontId="22" fillId="33" borderId="0" xfId="0" applyNumberFormat="1" applyFont="1" applyFill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3" fontId="21" fillId="33" borderId="0" xfId="0" applyNumberFormat="1" applyFont="1" applyFill="1">
      <alignment horizontal="left" vertical="center" wrapText="1"/>
    </xf>
    <xf numFmtId="2" fontId="0" fillId="33" borderId="0" xfId="0" applyNumberFormat="1" applyFill="1" applyBorder="1">
      <alignment horizontal="left" vertical="center" wrapText="1"/>
    </xf>
    <xf numFmtId="43" fontId="0" fillId="33" borderId="10" xfId="0" applyNumberFormat="1" applyFont="1" applyFill="1" applyBorder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Border="1">
      <alignment horizontal="left" vertical="center" wrapText="1"/>
    </xf>
    <xf numFmtId="2" fontId="0" fillId="33" borderId="0" xfId="0" applyNumberFormat="1" applyFill="1">
      <alignment horizontal="left" vertical="center" wrapText="1"/>
    </xf>
    <xf numFmtId="165" fontId="0" fillId="33" borderId="0" xfId="0" applyNumberFormat="1" applyFill="1">
      <alignment horizontal="left" vertical="center" wrapText="1"/>
    </xf>
    <xf numFmtId="43" fontId="0" fillId="33" borderId="0" xfId="0" applyNumberFormat="1" applyFill="1">
      <alignment horizontal="left" vertical="center" wrapText="1"/>
    </xf>
    <xf numFmtId="2" fontId="0" fillId="33" borderId="0" xfId="0" applyNumberFormat="1" applyFill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8" fillId="33" borderId="10" xfId="0" applyFont="1" applyFill="1" applyBorder="1">
      <alignment horizontal="left" vertical="center" wrapText="1"/>
    </xf>
    <xf numFmtId="43" fontId="18" fillId="33" borderId="10" xfId="0" applyNumberFormat="1" applyFont="1" applyFill="1" applyBorder="1" applyAlignment="1">
      <alignment horizontal="right" vertical="center" wrapText="1"/>
    </xf>
    <xf numFmtId="4" fontId="24" fillId="33" borderId="10" xfId="0" applyNumberFormat="1" applyFont="1" applyFill="1" applyBorder="1" applyAlignment="1">
      <alignment horizontal="right" vertical="center"/>
    </xf>
    <xf numFmtId="4" fontId="21" fillId="33" borderId="0" xfId="0" applyNumberFormat="1" applyFont="1" applyFill="1" applyAlignment="1">
      <alignment horizontal="right" vertical="center" wrapText="1"/>
    </xf>
    <xf numFmtId="164" fontId="0" fillId="33" borderId="0" xfId="0" applyNumberFormat="1" applyFont="1" applyFill="1">
      <alignment horizontal="left" vertical="center" wrapText="1"/>
    </xf>
    <xf numFmtId="4" fontId="0" fillId="33" borderId="0" xfId="0" applyNumberFormat="1" applyFont="1" applyFill="1">
      <alignment horizontal="left" vertical="center" wrapText="1"/>
    </xf>
    <xf numFmtId="4" fontId="21" fillId="33" borderId="0" xfId="0" applyNumberFormat="1" applyFont="1" applyFill="1">
      <alignment horizontal="left" vertical="center" wrapText="1"/>
    </xf>
    <xf numFmtId="49" fontId="21" fillId="33" borderId="0" xfId="0" applyNumberFormat="1" applyFont="1" applyFill="1" applyAlignment="1">
      <alignment horizontal="right" vertical="center" wrapText="1"/>
    </xf>
    <xf numFmtId="43" fontId="0" fillId="33" borderId="0" xfId="0" applyNumberFormat="1" applyFont="1" applyFill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4" fontId="26" fillId="0" borderId="10" xfId="42" applyNumberFormat="1" applyFont="1" applyFill="1" applyBorder="1" applyAlignment="1">
      <alignment horizontal="center" vertical="center" wrapText="1"/>
    </xf>
    <xf numFmtId="166" fontId="26" fillId="0" borderId="10" xfId="4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top" wrapText="1"/>
    </xf>
    <xf numFmtId="4" fontId="25" fillId="0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24" fillId="33" borderId="12" xfId="0" applyNumberFormat="1" applyFont="1" applyFill="1" applyBorder="1" applyAlignment="1">
      <alignment horizontal="center" vertical="center"/>
    </xf>
    <xf numFmtId="2" fontId="29" fillId="33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167" fontId="24" fillId="33" borderId="12" xfId="0" applyNumberFormat="1" applyFont="1" applyFill="1" applyBorder="1" applyAlignment="1">
      <alignment horizontal="right" vertical="center"/>
    </xf>
    <xf numFmtId="43" fontId="24" fillId="33" borderId="12" xfId="44" applyFont="1" applyFill="1" applyBorder="1" applyAlignment="1">
      <alignment horizontal="center" vertical="center"/>
    </xf>
    <xf numFmtId="4" fontId="30" fillId="33" borderId="10" xfId="0" applyNumberFormat="1" applyFont="1" applyFill="1" applyBorder="1" applyAlignment="1">
      <alignment horizontal="right" vertical="center" wrapText="1"/>
    </xf>
    <xf numFmtId="43" fontId="25" fillId="33" borderId="10" xfId="0" applyNumberFormat="1" applyFont="1" applyFill="1" applyBorder="1" applyAlignment="1">
      <alignment horizontal="right" vertical="center" wrapText="1"/>
    </xf>
    <xf numFmtId="4" fontId="23" fillId="0" borderId="10" xfId="42" applyNumberFormat="1" applyFont="1" applyFill="1" applyBorder="1" applyAlignment="1">
      <alignment horizontal="center" vertical="center" wrapText="1"/>
    </xf>
    <xf numFmtId="166" fontId="23" fillId="0" borderId="10" xfId="4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0" fillId="33" borderId="14" xfId="0" applyFont="1" applyFill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8" xfId="0" applyFont="1" applyFill="1" applyBorder="1" applyAlignment="1">
      <alignment horizontal="center" vertical="center" textRotation="90" wrapText="1"/>
    </xf>
    <xf numFmtId="0" fontId="0" fillId="33" borderId="19" xfId="0" applyFont="1" applyFill="1" applyBorder="1" applyAlignment="1">
      <alignment horizontal="center" vertical="center" textRotation="90" wrapText="1"/>
    </xf>
    <xf numFmtId="0" fontId="0" fillId="33" borderId="20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textRotation="90" wrapText="1"/>
    </xf>
    <xf numFmtId="0" fontId="20" fillId="33" borderId="16" xfId="0" applyFont="1" applyFill="1" applyBorder="1" applyAlignment="1">
      <alignment horizontal="center"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4" builtinId="3"/>
    <cellStyle name="Финансовый 2" xfId="4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M39"/>
  <sheetViews>
    <sheetView tabSelected="1" zoomScale="80" zoomScaleNormal="80" zoomScaleSheetLayoutView="100" zoomScalePageLayoutView="80" workbookViewId="0">
      <selection activeCell="L1" sqref="L1:O1"/>
    </sheetView>
  </sheetViews>
  <sheetFormatPr defaultColWidth="0" defaultRowHeight="12.75" x14ac:dyDescent="0.2"/>
  <cols>
    <col min="1" max="1" width="6.83203125" style="12" customWidth="1"/>
    <col min="2" max="2" width="47.6640625" style="12" customWidth="1"/>
    <col min="3" max="5" width="9.1640625" style="12" customWidth="1"/>
    <col min="6" max="6" width="12.33203125" style="12" customWidth="1"/>
    <col min="7" max="7" width="25.5" style="12" customWidth="1"/>
    <col min="8" max="8" width="13.6640625" style="12" customWidth="1"/>
    <col min="9" max="10" width="6.5" style="12" customWidth="1"/>
    <col min="11" max="15" width="14" style="12" customWidth="1"/>
    <col min="16" max="16" width="8.5" style="12" customWidth="1"/>
    <col min="17" max="25" width="9.33203125" style="12" hidden="1" customWidth="1"/>
    <col min="26" max="26" width="1.33203125" style="12" hidden="1" customWidth="1"/>
    <col min="27" max="52" width="9.33203125" style="12" hidden="1" customWidth="1"/>
    <col min="53" max="53" width="7.6640625" style="12" hidden="1" customWidth="1"/>
    <col min="54" max="80" width="9.33203125" style="12" hidden="1" customWidth="1"/>
    <col min="81" max="81" width="0.1640625" style="12" hidden="1" customWidth="1"/>
    <col min="82" max="321" width="9.33203125" style="12" hidden="1" customWidth="1"/>
    <col min="322" max="16076" width="0" style="12" hidden="1"/>
    <col min="16077" max="16085" width="9.33203125" style="12" hidden="1"/>
    <col min="16086" max="16086" width="1.33203125" style="12" hidden="1"/>
    <col min="16087" max="16112" width="9.33203125" style="12" hidden="1"/>
    <col min="16113" max="16113" width="7.6640625" style="12" hidden="1"/>
    <col min="16114" max="16140" width="9.33203125" style="12" hidden="1"/>
    <col min="16141" max="16147" width="0.1640625" style="12" hidden="1"/>
    <col min="16148" max="16150" width="9.33203125" style="12" hidden="1"/>
    <col min="16151" max="16159" width="0.1640625" style="12" hidden="1"/>
    <col min="16160" max="16384" width="9.33203125" style="12" hidden="1"/>
  </cols>
  <sheetData>
    <row r="1" spans="1:21" s="14" customFormat="1" ht="64.5" customHeight="1" x14ac:dyDescent="0.2">
      <c r="A1" s="32"/>
      <c r="B1" s="32"/>
      <c r="C1" s="32"/>
      <c r="D1" s="32"/>
      <c r="H1" s="32"/>
      <c r="I1" s="32"/>
      <c r="J1" s="32"/>
      <c r="K1" s="32"/>
      <c r="L1" s="98" t="s">
        <v>104</v>
      </c>
      <c r="M1" s="98"/>
      <c r="N1" s="98"/>
      <c r="O1" s="98"/>
      <c r="P1" s="32"/>
      <c r="Q1" s="32"/>
      <c r="R1" s="32"/>
      <c r="S1" s="32"/>
      <c r="T1" s="32"/>
      <c r="U1" s="32"/>
    </row>
    <row r="2" spans="1:21" ht="45" customHeight="1" x14ac:dyDescent="0.2">
      <c r="A2" s="99" t="s">
        <v>81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21" ht="24" customHeight="1" x14ac:dyDescent="0.2">
      <c r="A3" s="33"/>
      <c r="B3" s="100" t="s">
        <v>34</v>
      </c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21" ht="24" customHeight="1" x14ac:dyDescent="0.2">
      <c r="A4" s="33"/>
      <c r="B4" s="108" t="s">
        <v>69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</row>
    <row r="5" spans="1:21" ht="29.25" customHeight="1" x14ac:dyDescent="0.2">
      <c r="A5" s="95" t="s">
        <v>0</v>
      </c>
      <c r="B5" s="95" t="s">
        <v>1</v>
      </c>
      <c r="C5" s="96" t="s">
        <v>30</v>
      </c>
      <c r="D5" s="102" t="s">
        <v>63</v>
      </c>
      <c r="E5" s="96" t="s">
        <v>18</v>
      </c>
      <c r="F5" s="96" t="s">
        <v>17</v>
      </c>
      <c r="G5" s="96" t="s">
        <v>31</v>
      </c>
      <c r="H5" s="96" t="s">
        <v>33</v>
      </c>
      <c r="I5" s="96" t="s">
        <v>49</v>
      </c>
      <c r="J5" s="102" t="s">
        <v>64</v>
      </c>
      <c r="K5" s="96" t="s">
        <v>32</v>
      </c>
      <c r="L5" s="105" t="s">
        <v>65</v>
      </c>
      <c r="M5" s="106"/>
      <c r="N5" s="107"/>
      <c r="O5" s="96" t="s">
        <v>50</v>
      </c>
      <c r="P5" s="34"/>
    </row>
    <row r="6" spans="1:21" ht="12.75" customHeight="1" x14ac:dyDescent="0.2">
      <c r="A6" s="95"/>
      <c r="B6" s="95"/>
      <c r="C6" s="96"/>
      <c r="D6" s="103"/>
      <c r="E6" s="96"/>
      <c r="F6" s="96"/>
      <c r="G6" s="96"/>
      <c r="H6" s="96"/>
      <c r="I6" s="96"/>
      <c r="J6" s="103"/>
      <c r="K6" s="96"/>
      <c r="L6" s="102" t="s">
        <v>66</v>
      </c>
      <c r="M6" s="102" t="s">
        <v>67</v>
      </c>
      <c r="N6" s="102" t="s">
        <v>68</v>
      </c>
      <c r="O6" s="96"/>
      <c r="P6" s="34"/>
    </row>
    <row r="7" spans="1:21" ht="107.25" customHeight="1" x14ac:dyDescent="0.2">
      <c r="A7" s="95"/>
      <c r="B7" s="95"/>
      <c r="C7" s="96"/>
      <c r="D7" s="103"/>
      <c r="E7" s="96"/>
      <c r="F7" s="96"/>
      <c r="G7" s="96"/>
      <c r="H7" s="96"/>
      <c r="I7" s="96"/>
      <c r="J7" s="103"/>
      <c r="K7" s="96"/>
      <c r="L7" s="104"/>
      <c r="M7" s="104"/>
      <c r="N7" s="104"/>
      <c r="O7" s="96"/>
      <c r="P7" s="34"/>
    </row>
    <row r="8" spans="1:21" ht="18.75" customHeight="1" x14ac:dyDescent="0.2">
      <c r="A8" s="95"/>
      <c r="B8" s="95"/>
      <c r="C8" s="96"/>
      <c r="D8" s="104"/>
      <c r="E8" s="96"/>
      <c r="F8" s="96"/>
      <c r="G8" s="96"/>
      <c r="H8" s="96"/>
      <c r="I8" s="96"/>
      <c r="J8" s="104"/>
      <c r="K8" s="28" t="s">
        <v>6</v>
      </c>
      <c r="L8" s="28" t="s">
        <v>6</v>
      </c>
      <c r="M8" s="28" t="s">
        <v>6</v>
      </c>
      <c r="N8" s="28" t="s">
        <v>6</v>
      </c>
      <c r="O8" s="28" t="s">
        <v>7</v>
      </c>
      <c r="P8" s="34"/>
    </row>
    <row r="9" spans="1:21" x14ac:dyDescent="0.2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34"/>
    </row>
    <row r="10" spans="1:21" ht="15" customHeight="1" x14ac:dyDescent="0.2">
      <c r="A10" s="92" t="s">
        <v>23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18"/>
    </row>
    <row r="11" spans="1:21" ht="25.5" customHeight="1" x14ac:dyDescent="0.2">
      <c r="A11" s="2">
        <v>1</v>
      </c>
      <c r="B11" s="56" t="s">
        <v>82</v>
      </c>
      <c r="C11" s="28">
        <v>1989</v>
      </c>
      <c r="D11" s="28"/>
      <c r="E11" s="27"/>
      <c r="F11" s="55" t="s">
        <v>19</v>
      </c>
      <c r="G11" s="28" t="s">
        <v>98</v>
      </c>
      <c r="H11" s="61" t="s">
        <v>87</v>
      </c>
      <c r="I11" s="63">
        <v>9</v>
      </c>
      <c r="J11" s="63">
        <v>2</v>
      </c>
      <c r="K11" s="63">
        <v>8441.7000000000007</v>
      </c>
      <c r="L11" s="66">
        <v>7342.9</v>
      </c>
      <c r="M11" s="66">
        <v>7342.9</v>
      </c>
      <c r="N11" s="21"/>
      <c r="O11" s="63">
        <v>304</v>
      </c>
      <c r="P11" s="34"/>
    </row>
    <row r="12" spans="1:21" ht="25.5" customHeight="1" x14ac:dyDescent="0.2">
      <c r="A12" s="2">
        <v>2</v>
      </c>
      <c r="B12" s="57" t="s">
        <v>83</v>
      </c>
      <c r="C12" s="28">
        <v>1966</v>
      </c>
      <c r="D12" s="60">
        <v>1981</v>
      </c>
      <c r="E12" s="27"/>
      <c r="F12" s="28" t="s">
        <v>19</v>
      </c>
      <c r="G12" s="28" t="s">
        <v>51</v>
      </c>
      <c r="H12" s="61" t="s">
        <v>88</v>
      </c>
      <c r="I12" s="60">
        <v>2</v>
      </c>
      <c r="J12" s="60">
        <v>2</v>
      </c>
      <c r="K12" s="64">
        <v>524.1</v>
      </c>
      <c r="L12" s="64">
        <v>464</v>
      </c>
      <c r="M12" s="64">
        <v>296.89999999999998</v>
      </c>
      <c r="N12" s="21"/>
      <c r="O12" s="60">
        <v>18</v>
      </c>
      <c r="P12" s="34"/>
    </row>
    <row r="13" spans="1:21" ht="25.5" customHeight="1" x14ac:dyDescent="0.2">
      <c r="A13" s="2">
        <v>3</v>
      </c>
      <c r="B13" s="58" t="s">
        <v>84</v>
      </c>
      <c r="C13" s="28">
        <v>1985</v>
      </c>
      <c r="D13" s="28"/>
      <c r="E13" s="27"/>
      <c r="F13" s="28" t="str">
        <f>$F$12</f>
        <v>РО</v>
      </c>
      <c r="G13" s="28" t="str">
        <f>$G$11</f>
        <v>с мягким наплавляемым покрытием</v>
      </c>
      <c r="H13" s="61" t="s">
        <v>87</v>
      </c>
      <c r="I13" s="61">
        <v>5</v>
      </c>
      <c r="J13" s="61">
        <v>3</v>
      </c>
      <c r="K13" s="65">
        <v>4463.6000000000004</v>
      </c>
      <c r="L13" s="65">
        <v>3668.97</v>
      </c>
      <c r="M13" s="65">
        <v>3668.97</v>
      </c>
      <c r="N13" s="21"/>
      <c r="O13" s="61">
        <v>149</v>
      </c>
      <c r="P13" s="34"/>
    </row>
    <row r="14" spans="1:21" ht="24" customHeight="1" x14ac:dyDescent="0.2">
      <c r="A14" s="28">
        <v>4</v>
      </c>
      <c r="B14" s="59" t="s">
        <v>85</v>
      </c>
      <c r="C14" s="28">
        <v>1950</v>
      </c>
      <c r="D14" s="28"/>
      <c r="E14" s="27"/>
      <c r="F14" s="55" t="s">
        <v>19</v>
      </c>
      <c r="G14" s="55" t="s">
        <v>51</v>
      </c>
      <c r="H14" s="61" t="s">
        <v>88</v>
      </c>
      <c r="I14" s="61">
        <v>2</v>
      </c>
      <c r="J14" s="61">
        <v>1</v>
      </c>
      <c r="K14" s="65">
        <v>642.29999999999995</v>
      </c>
      <c r="L14" s="65">
        <v>379.5</v>
      </c>
      <c r="M14" s="65">
        <v>379.5</v>
      </c>
      <c r="N14" s="28"/>
      <c r="O14" s="61">
        <v>12</v>
      </c>
      <c r="P14" s="34"/>
    </row>
    <row r="15" spans="1:21" x14ac:dyDescent="0.2">
      <c r="A15" s="2">
        <v>5</v>
      </c>
      <c r="B15" s="59" t="s">
        <v>86</v>
      </c>
      <c r="C15" s="2">
        <v>1986</v>
      </c>
      <c r="D15" s="2"/>
      <c r="E15" s="1"/>
      <c r="F15" s="1" t="s">
        <v>19</v>
      </c>
      <c r="G15" s="1" t="s">
        <v>51</v>
      </c>
      <c r="H15" s="62" t="s">
        <v>89</v>
      </c>
      <c r="I15" s="61">
        <v>2</v>
      </c>
      <c r="J15" s="61">
        <v>1</v>
      </c>
      <c r="K15" s="65">
        <v>500.9</v>
      </c>
      <c r="L15" s="65">
        <v>290.3</v>
      </c>
      <c r="M15" s="65">
        <v>290.3</v>
      </c>
      <c r="N15" s="5"/>
      <c r="O15" s="61">
        <v>16</v>
      </c>
      <c r="P15" s="34"/>
    </row>
    <row r="16" spans="1:21" x14ac:dyDescent="0.2">
      <c r="A16" s="90" t="s">
        <v>24</v>
      </c>
      <c r="B16" s="90"/>
      <c r="C16" s="2" t="s">
        <v>62</v>
      </c>
      <c r="D16" s="2" t="s">
        <v>62</v>
      </c>
      <c r="E16" s="2" t="s">
        <v>62</v>
      </c>
      <c r="F16" s="2" t="s">
        <v>62</v>
      </c>
      <c r="G16" s="2" t="s">
        <v>62</v>
      </c>
      <c r="H16" s="2" t="s">
        <v>62</v>
      </c>
      <c r="I16" s="2" t="s">
        <v>62</v>
      </c>
      <c r="J16" s="2" t="s">
        <v>62</v>
      </c>
      <c r="K16" s="23">
        <f>SUM(L11:L15)</f>
        <v>12145.67</v>
      </c>
      <c r="L16" s="23">
        <f>SUM(L11:L15)</f>
        <v>12145.67</v>
      </c>
      <c r="M16" s="23">
        <f>SUM(M11:M15)</f>
        <v>11978.57</v>
      </c>
      <c r="N16" s="23">
        <f>SUM(N11:N15)</f>
        <v>0</v>
      </c>
      <c r="O16" s="23">
        <f>SUM(O11:O15)</f>
        <v>499</v>
      </c>
      <c r="P16" s="34"/>
    </row>
    <row r="17" spans="1:16" ht="12.75" customHeight="1" x14ac:dyDescent="0.2">
      <c r="A17" s="91" t="s">
        <v>25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18"/>
    </row>
    <row r="18" spans="1:16" ht="12.75" customHeight="1" x14ac:dyDescent="0.2">
      <c r="A18" s="28">
        <v>1</v>
      </c>
      <c r="B18" s="67" t="s">
        <v>90</v>
      </c>
      <c r="C18" s="60">
        <v>1968</v>
      </c>
      <c r="D18" s="28"/>
      <c r="E18" s="1"/>
      <c r="F18" s="1" t="s">
        <v>19</v>
      </c>
      <c r="G18" s="1" t="str">
        <f>$G$11</f>
        <v>с мягким наплавляемым покрытием</v>
      </c>
      <c r="H18" s="61" t="s">
        <v>88</v>
      </c>
      <c r="I18" s="68">
        <v>5</v>
      </c>
      <c r="J18" s="68">
        <v>5</v>
      </c>
      <c r="K18" s="65">
        <v>4026.9</v>
      </c>
      <c r="L18" s="65">
        <v>3291.9</v>
      </c>
      <c r="M18" s="65">
        <v>3291.9</v>
      </c>
      <c r="N18" s="21"/>
      <c r="O18" s="61">
        <v>37</v>
      </c>
      <c r="P18" s="18"/>
    </row>
    <row r="19" spans="1:16" ht="25.5" x14ac:dyDescent="0.2">
      <c r="A19" s="28">
        <v>2</v>
      </c>
      <c r="B19" s="59" t="s">
        <v>91</v>
      </c>
      <c r="C19" s="60">
        <v>1988</v>
      </c>
      <c r="D19" s="2"/>
      <c r="E19" s="1"/>
      <c r="F19" s="1" t="s">
        <v>19</v>
      </c>
      <c r="G19" s="1" t="str">
        <f>$G$11</f>
        <v>с мягким наплавляемым покрытием</v>
      </c>
      <c r="H19" s="61" t="s">
        <v>88</v>
      </c>
      <c r="I19" s="60">
        <v>5</v>
      </c>
      <c r="J19" s="60">
        <v>6</v>
      </c>
      <c r="K19" s="68">
        <v>5421.7</v>
      </c>
      <c r="L19" s="68">
        <v>3978.6</v>
      </c>
      <c r="M19" s="64">
        <v>2537.6999999999998</v>
      </c>
      <c r="N19" s="28"/>
      <c r="O19" s="71">
        <v>168</v>
      </c>
    </row>
    <row r="20" spans="1:16" ht="24.75" customHeight="1" x14ac:dyDescent="0.2">
      <c r="A20" s="28">
        <v>3</v>
      </c>
      <c r="B20" s="58" t="s">
        <v>92</v>
      </c>
      <c r="C20" s="61">
        <v>1990</v>
      </c>
      <c r="D20" s="2"/>
      <c r="E20" s="1"/>
      <c r="F20" s="1" t="s">
        <v>19</v>
      </c>
      <c r="G20" s="1" t="str">
        <f>$G$11</f>
        <v>с мягким наплавляемым покрытием</v>
      </c>
      <c r="H20" s="61" t="s">
        <v>88</v>
      </c>
      <c r="I20" s="61">
        <v>5</v>
      </c>
      <c r="J20" s="61">
        <v>6</v>
      </c>
      <c r="K20" s="69">
        <v>4921.8999999999996</v>
      </c>
      <c r="L20" s="87">
        <v>4408.47</v>
      </c>
      <c r="M20" s="65">
        <v>2494.4</v>
      </c>
      <c r="N20" s="28"/>
      <c r="O20" s="71">
        <v>176</v>
      </c>
    </row>
    <row r="21" spans="1:16" ht="25.5" x14ac:dyDescent="0.2">
      <c r="A21" s="28">
        <v>4</v>
      </c>
      <c r="B21" s="67" t="s">
        <v>93</v>
      </c>
      <c r="C21" s="61">
        <v>1986</v>
      </c>
      <c r="D21" s="2"/>
      <c r="E21" s="1"/>
      <c r="F21" s="1" t="s">
        <v>19</v>
      </c>
      <c r="G21" s="1" t="str">
        <f>$G$11</f>
        <v>с мягким наплавляемым покрытием</v>
      </c>
      <c r="H21" s="61" t="s">
        <v>87</v>
      </c>
      <c r="I21" s="61">
        <v>5</v>
      </c>
      <c r="J21" s="61">
        <v>6</v>
      </c>
      <c r="K21" s="70">
        <v>5668.3</v>
      </c>
      <c r="L21" s="88">
        <v>4363.6000000000004</v>
      </c>
      <c r="M21" s="65">
        <v>2951.1</v>
      </c>
      <c r="N21" s="28"/>
      <c r="O21" s="61">
        <v>189</v>
      </c>
    </row>
    <row r="22" spans="1:16" ht="25.5" x14ac:dyDescent="0.2">
      <c r="A22" s="28">
        <v>5</v>
      </c>
      <c r="B22" s="67" t="s">
        <v>94</v>
      </c>
      <c r="C22" s="2">
        <v>1971</v>
      </c>
      <c r="D22" s="2"/>
      <c r="E22" s="1"/>
      <c r="F22" s="1" t="s">
        <v>19</v>
      </c>
      <c r="G22" s="1" t="str">
        <f>$G$11</f>
        <v>с мягким наплавляемым покрытием</v>
      </c>
      <c r="H22" s="1" t="s">
        <v>16</v>
      </c>
      <c r="I22" s="2">
        <v>5</v>
      </c>
      <c r="J22" s="2">
        <v>3</v>
      </c>
      <c r="K22" s="28">
        <v>3588.4</v>
      </c>
      <c r="L22" s="89">
        <v>3019.27</v>
      </c>
      <c r="M22" s="76">
        <v>3150.6</v>
      </c>
      <c r="N22" s="28">
        <v>162.69999999999999</v>
      </c>
      <c r="O22" s="28">
        <v>67</v>
      </c>
    </row>
    <row r="23" spans="1:16" ht="12.75" customHeight="1" x14ac:dyDescent="0.2">
      <c r="A23" s="90" t="s">
        <v>26</v>
      </c>
      <c r="B23" s="90"/>
      <c r="C23" s="2" t="str">
        <f>$C$16</f>
        <v>Х</v>
      </c>
      <c r="D23" s="2" t="str">
        <f>$C$16</f>
        <v>Х</v>
      </c>
      <c r="E23" s="2" t="str">
        <f t="shared" ref="E23:J23" si="0">$C$16</f>
        <v>Х</v>
      </c>
      <c r="F23" s="2" t="str">
        <f t="shared" si="0"/>
        <v>Х</v>
      </c>
      <c r="G23" s="2" t="str">
        <f t="shared" si="0"/>
        <v>Х</v>
      </c>
      <c r="H23" s="2" t="str">
        <f t="shared" si="0"/>
        <v>Х</v>
      </c>
      <c r="I23" s="2" t="str">
        <f t="shared" si="0"/>
        <v>Х</v>
      </c>
      <c r="J23" s="2" t="str">
        <f t="shared" si="0"/>
        <v>Х</v>
      </c>
      <c r="K23" s="16">
        <f>K18+K19+K20+K21+K22</f>
        <v>23627.200000000001</v>
      </c>
      <c r="L23" s="16">
        <f>L18+L19+L20+L21+L22</f>
        <v>19061.84</v>
      </c>
      <c r="M23" s="16">
        <f>M18+M19+M20+M21+M22</f>
        <v>14425.7</v>
      </c>
      <c r="N23" s="16">
        <f>N18+N19+N20+N21+N22</f>
        <v>162.69999999999999</v>
      </c>
      <c r="O23" s="16">
        <f>O18+O19+O20+O21+O22</f>
        <v>637</v>
      </c>
      <c r="P23" s="25"/>
    </row>
    <row r="24" spans="1:16" ht="12.75" customHeight="1" x14ac:dyDescent="0.2">
      <c r="A24" s="92" t="s">
        <v>27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18"/>
    </row>
    <row r="25" spans="1:16" ht="30.75" customHeight="1" x14ac:dyDescent="0.2">
      <c r="A25" s="28">
        <v>1</v>
      </c>
      <c r="B25" s="67" t="s">
        <v>95</v>
      </c>
      <c r="C25" s="60">
        <v>1968</v>
      </c>
      <c r="D25" s="2"/>
      <c r="E25" s="1"/>
      <c r="F25" s="1" t="s">
        <v>19</v>
      </c>
      <c r="G25" s="1" t="str">
        <f t="shared" ref="G25:G27" si="1">$G$11</f>
        <v>с мягким наплавляемым покрытием</v>
      </c>
      <c r="H25" s="1" t="s">
        <v>16</v>
      </c>
      <c r="I25" s="61">
        <v>5</v>
      </c>
      <c r="J25" s="61">
        <v>5</v>
      </c>
      <c r="K25" s="64">
        <v>4250.3999999999996</v>
      </c>
      <c r="L25" s="64">
        <v>3205.3</v>
      </c>
      <c r="M25" s="64">
        <v>3205.3</v>
      </c>
      <c r="N25" s="28"/>
      <c r="O25" s="60">
        <v>136</v>
      </c>
      <c r="P25" s="35"/>
    </row>
    <row r="26" spans="1:16" ht="12.75" customHeight="1" x14ac:dyDescent="0.2">
      <c r="A26" s="28">
        <v>2</v>
      </c>
      <c r="B26" s="58" t="s">
        <v>96</v>
      </c>
      <c r="C26" s="60">
        <v>1969</v>
      </c>
      <c r="D26" s="2"/>
      <c r="E26" s="1"/>
      <c r="F26" s="1" t="s">
        <v>19</v>
      </c>
      <c r="G26" s="1" t="str">
        <f t="shared" si="1"/>
        <v>с мягким наплавляемым покрытием</v>
      </c>
      <c r="H26" s="1" t="s">
        <v>16</v>
      </c>
      <c r="I26" s="60">
        <v>5</v>
      </c>
      <c r="J26" s="60">
        <v>4</v>
      </c>
      <c r="K26" s="64">
        <v>4262</v>
      </c>
      <c r="L26" s="64">
        <v>3616.73</v>
      </c>
      <c r="M26" s="64">
        <v>3616.73</v>
      </c>
      <c r="N26" s="28"/>
      <c r="O26" s="60">
        <v>147</v>
      </c>
      <c r="P26" s="36"/>
    </row>
    <row r="27" spans="1:16" ht="12.75" customHeight="1" x14ac:dyDescent="0.2">
      <c r="A27" s="28">
        <v>3</v>
      </c>
      <c r="B27" s="72" t="s">
        <v>97</v>
      </c>
      <c r="C27" s="73">
        <v>1991</v>
      </c>
      <c r="D27" s="2"/>
      <c r="E27" s="3"/>
      <c r="F27" s="1" t="s">
        <v>19</v>
      </c>
      <c r="G27" s="1" t="str">
        <f t="shared" si="1"/>
        <v>с мягким наплавляемым покрытием</v>
      </c>
      <c r="H27" s="1" t="s">
        <v>16</v>
      </c>
      <c r="I27" s="74">
        <v>5</v>
      </c>
      <c r="J27" s="74">
        <v>4</v>
      </c>
      <c r="K27" s="75">
        <v>4255.2</v>
      </c>
      <c r="L27" s="75">
        <v>3291.3</v>
      </c>
      <c r="M27" s="75">
        <v>3291.3</v>
      </c>
      <c r="N27" s="15"/>
      <c r="O27" s="73">
        <v>124</v>
      </c>
    </row>
    <row r="28" spans="1:16" ht="12.75" customHeight="1" x14ac:dyDescent="0.2">
      <c r="A28" s="90" t="s">
        <v>28</v>
      </c>
      <c r="B28" s="90"/>
      <c r="C28" s="2" t="str">
        <f>$C$23</f>
        <v>Х</v>
      </c>
      <c r="D28" s="2" t="str">
        <f>$C$23</f>
        <v>Х</v>
      </c>
      <c r="E28" s="2" t="str">
        <f t="shared" ref="E28:J29" si="2">$C$23</f>
        <v>Х</v>
      </c>
      <c r="F28" s="2" t="str">
        <f t="shared" si="2"/>
        <v>Х</v>
      </c>
      <c r="G28" s="2" t="str">
        <f t="shared" si="2"/>
        <v>Х</v>
      </c>
      <c r="H28" s="2" t="str">
        <f t="shared" si="2"/>
        <v>Х</v>
      </c>
      <c r="I28" s="2" t="str">
        <f t="shared" si="2"/>
        <v>Х</v>
      </c>
      <c r="J28" s="2" t="str">
        <f t="shared" si="2"/>
        <v>Х</v>
      </c>
      <c r="K28" s="10">
        <f>K25+K26+K27</f>
        <v>12767.6</v>
      </c>
      <c r="L28" s="10">
        <f>L25+L26+L27</f>
        <v>10113.33</v>
      </c>
      <c r="M28" s="10">
        <f>M25+M26+M27</f>
        <v>10113.33</v>
      </c>
      <c r="N28" s="10">
        <f>N25+N26+N27</f>
        <v>0</v>
      </c>
      <c r="O28" s="16">
        <f>O25+O26+O27</f>
        <v>407</v>
      </c>
    </row>
    <row r="29" spans="1:16" x14ac:dyDescent="0.2">
      <c r="A29" s="90" t="s">
        <v>29</v>
      </c>
      <c r="B29" s="90"/>
      <c r="C29" s="2" t="str">
        <f>$C$23</f>
        <v>Х</v>
      </c>
      <c r="D29" s="2" t="str">
        <f>$C$23</f>
        <v>Х</v>
      </c>
      <c r="E29" s="2" t="str">
        <f t="shared" si="2"/>
        <v>Х</v>
      </c>
      <c r="F29" s="2" t="str">
        <f t="shared" si="2"/>
        <v>Х</v>
      </c>
      <c r="G29" s="2" t="str">
        <f t="shared" si="2"/>
        <v>Х</v>
      </c>
      <c r="H29" s="2" t="str">
        <f t="shared" si="2"/>
        <v>Х</v>
      </c>
      <c r="I29" s="2" t="str">
        <f t="shared" si="2"/>
        <v>Х</v>
      </c>
      <c r="J29" s="2" t="str">
        <f t="shared" si="2"/>
        <v>Х</v>
      </c>
      <c r="K29" s="10">
        <f>K16+K23+K28</f>
        <v>48540.47</v>
      </c>
      <c r="L29" s="10">
        <f>L16+L23+L28</f>
        <v>41320.839999999997</v>
      </c>
      <c r="M29" s="10">
        <f>M16+M23+M28</f>
        <v>36517.599999999999</v>
      </c>
      <c r="N29" s="10">
        <f>N16+N23+N28</f>
        <v>162.69999999999999</v>
      </c>
      <c r="O29" s="16">
        <f>O16+O23+O28</f>
        <v>1543</v>
      </c>
      <c r="P29" s="37"/>
    </row>
    <row r="30" spans="1:16" x14ac:dyDescent="0.2">
      <c r="K30" s="13"/>
      <c r="L30" s="13"/>
      <c r="M30" s="13"/>
      <c r="N30" s="13"/>
      <c r="O30" s="13"/>
    </row>
    <row r="31" spans="1:16" x14ac:dyDescent="0.2">
      <c r="G31" s="37"/>
      <c r="K31" s="38"/>
      <c r="L31" s="38"/>
      <c r="M31" s="38"/>
      <c r="N31" s="38"/>
      <c r="O31" s="38"/>
      <c r="P31" s="39"/>
    </row>
    <row r="32" spans="1:16" ht="12.75" customHeight="1" x14ac:dyDescent="0.2">
      <c r="A32" s="97" t="s">
        <v>52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2.75" customHeight="1" x14ac:dyDescent="0.2">
      <c r="A33" s="97" t="s">
        <v>53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24.75" customHeight="1" x14ac:dyDescent="0.2">
      <c r="A34" s="97" t="s">
        <v>54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2.75" customHeight="1" x14ac:dyDescent="0.2">
      <c r="A35" s="97" t="s">
        <v>55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9" spans="1:15" x14ac:dyDescent="0.2">
      <c r="G39" s="37"/>
    </row>
  </sheetData>
  <mergeCells count="31">
    <mergeCell ref="L1:O1"/>
    <mergeCell ref="A2:P2"/>
    <mergeCell ref="A16:B16"/>
    <mergeCell ref="B3:P3"/>
    <mergeCell ref="F5:F8"/>
    <mergeCell ref="G5:G8"/>
    <mergeCell ref="A5:A8"/>
    <mergeCell ref="C5:C8"/>
    <mergeCell ref="E5:E8"/>
    <mergeCell ref="D5:D8"/>
    <mergeCell ref="J5:J8"/>
    <mergeCell ref="L6:L7"/>
    <mergeCell ref="M6:M7"/>
    <mergeCell ref="N6:N7"/>
    <mergeCell ref="L5:N5"/>
    <mergeCell ref="B4:P4"/>
    <mergeCell ref="A32:O32"/>
    <mergeCell ref="A33:O33"/>
    <mergeCell ref="A34:O34"/>
    <mergeCell ref="A35:O35"/>
    <mergeCell ref="A28:B28"/>
    <mergeCell ref="A29:B29"/>
    <mergeCell ref="A23:B23"/>
    <mergeCell ref="A17:O17"/>
    <mergeCell ref="A10:O10"/>
    <mergeCell ref="A24:O24"/>
    <mergeCell ref="B5:B8"/>
    <mergeCell ref="H5:H8"/>
    <mergeCell ref="I5:I8"/>
    <mergeCell ref="K5:K7"/>
    <mergeCell ref="O5:O7"/>
  </mergeCells>
  <printOptions horizontalCentered="1"/>
  <pageMargins left="3.937007874015748E-2" right="3.937007874015748E-2" top="0.39370078740157483" bottom="0.19685039370078741" header="0.19685039370078741" footer="0.19685039370078741"/>
  <pageSetup scale="68" fitToHeight="0" orientation="landscape" r:id="rId1"/>
  <rowBreaks count="1" manualBreakCount="1">
    <brk id="30" max="7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opLeftCell="J1" zoomScale="70" zoomScaleNormal="70" zoomScaleSheetLayoutView="80" workbookViewId="0">
      <selection activeCell="AA1" sqref="AA1:AE1"/>
    </sheetView>
  </sheetViews>
  <sheetFormatPr defaultColWidth="9.33203125" defaultRowHeight="12.75" x14ac:dyDescent="0.2"/>
  <cols>
    <col min="1" max="1" width="4.6640625" style="14" customWidth="1"/>
    <col min="2" max="2" width="39.6640625" style="14" customWidth="1"/>
    <col min="3" max="3" width="16" style="14" customWidth="1"/>
    <col min="4" max="4" width="13.6640625" style="14" customWidth="1"/>
    <col min="5" max="5" width="7.83203125" style="14" customWidth="1"/>
    <col min="6" max="6" width="11.6640625" style="14" customWidth="1"/>
    <col min="7" max="7" width="12.5" style="14" customWidth="1"/>
    <col min="8" max="8" width="11.33203125" style="14" customWidth="1"/>
    <col min="9" max="9" width="11.5" style="14" customWidth="1"/>
    <col min="10" max="10" width="7.33203125" style="14" customWidth="1"/>
    <col min="11" max="11" width="5.6640625" style="14" customWidth="1"/>
    <col min="12" max="12" width="10.5" style="14" customWidth="1"/>
    <col min="13" max="13" width="6.83203125" style="14" customWidth="1"/>
    <col min="14" max="14" width="6.33203125" style="14" customWidth="1"/>
    <col min="15" max="15" width="17.33203125" style="14" customWidth="1"/>
    <col min="16" max="16" width="17.5" style="14" customWidth="1"/>
    <col min="17" max="17" width="15.83203125" style="14" customWidth="1"/>
    <col min="18" max="18" width="17.5" style="14" customWidth="1"/>
    <col min="19" max="19" width="14.5" style="14" customWidth="1"/>
    <col min="20" max="20" width="12.83203125" style="14" customWidth="1"/>
    <col min="21" max="21" width="12.5" style="14" customWidth="1"/>
    <col min="22" max="22" width="17.33203125" style="14" customWidth="1"/>
    <col min="23" max="23" width="15.5" style="14" customWidth="1"/>
    <col min="24" max="24" width="13.5" style="14" customWidth="1"/>
    <col min="25" max="25" width="8" style="14" customWidth="1"/>
    <col min="26" max="26" width="16.6640625" style="14" customWidth="1"/>
    <col min="27" max="27" width="7.1640625" style="14" customWidth="1"/>
    <col min="28" max="28" width="19.83203125" style="14" customWidth="1"/>
    <col min="29" max="29" width="8.6640625" style="14" customWidth="1"/>
    <col min="30" max="30" width="14.1640625" style="14" customWidth="1"/>
    <col min="31" max="31" width="9.33203125" style="14"/>
    <col min="32" max="32" width="13.83203125" style="14" bestFit="1" customWidth="1"/>
    <col min="33" max="16384" width="9.33203125" style="14"/>
  </cols>
  <sheetData>
    <row r="1" spans="1:31" ht="66" customHeight="1" x14ac:dyDescent="0.2">
      <c r="P1" s="32"/>
      <c r="Q1" s="32"/>
      <c r="R1" s="32"/>
      <c r="V1" s="32"/>
      <c r="W1" s="32"/>
      <c r="X1" s="32"/>
      <c r="Y1" s="32"/>
      <c r="Z1" s="32"/>
      <c r="AA1" s="98" t="s">
        <v>103</v>
      </c>
      <c r="AB1" s="98"/>
      <c r="AC1" s="98"/>
      <c r="AD1" s="98"/>
      <c r="AE1" s="98"/>
    </row>
    <row r="2" spans="1:31" ht="42.75" customHeight="1" x14ac:dyDescent="0.2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40"/>
      <c r="AD2" s="40"/>
    </row>
    <row r="3" spans="1:31" ht="18.75" customHeight="1" x14ac:dyDescent="0.2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ht="18.75" customHeight="1" x14ac:dyDescent="0.2">
      <c r="A4" s="122" t="s">
        <v>70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31"/>
      <c r="AD4" s="31"/>
    </row>
    <row r="5" spans="1:31" ht="25.5" customHeight="1" x14ac:dyDescent="0.2">
      <c r="A5" s="111" t="s">
        <v>0</v>
      </c>
      <c r="B5" s="111" t="s">
        <v>1</v>
      </c>
      <c r="C5" s="105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30"/>
      <c r="U5" s="30"/>
      <c r="V5" s="95" t="s">
        <v>5</v>
      </c>
      <c r="W5" s="95"/>
      <c r="X5" s="95"/>
      <c r="Y5" s="105" t="s">
        <v>39</v>
      </c>
      <c r="Z5" s="106"/>
      <c r="AA5" s="106"/>
      <c r="AB5" s="107"/>
      <c r="AC5" s="102" t="s">
        <v>44</v>
      </c>
      <c r="AD5" s="111" t="s">
        <v>45</v>
      </c>
      <c r="AE5" s="111" t="s">
        <v>3</v>
      </c>
    </row>
    <row r="6" spans="1:31" ht="27.75" customHeight="1" x14ac:dyDescent="0.2">
      <c r="A6" s="112"/>
      <c r="B6" s="112"/>
      <c r="C6" s="105" t="s">
        <v>11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16" t="s">
        <v>73</v>
      </c>
      <c r="O6" s="117"/>
      <c r="P6" s="117" t="s">
        <v>75</v>
      </c>
      <c r="Q6" s="117" t="s">
        <v>71</v>
      </c>
      <c r="R6" s="117" t="s">
        <v>77</v>
      </c>
      <c r="S6" s="117" t="s">
        <v>72</v>
      </c>
      <c r="T6" s="120" t="s">
        <v>79</v>
      </c>
      <c r="U6" s="117"/>
      <c r="V6" s="102" t="s">
        <v>38</v>
      </c>
      <c r="W6" s="102" t="s">
        <v>58</v>
      </c>
      <c r="X6" s="102" t="s">
        <v>57</v>
      </c>
      <c r="Y6" s="96" t="s">
        <v>40</v>
      </c>
      <c r="Z6" s="96" t="s">
        <v>41</v>
      </c>
      <c r="AA6" s="96" t="s">
        <v>42</v>
      </c>
      <c r="AB6" s="102" t="s">
        <v>43</v>
      </c>
      <c r="AC6" s="103"/>
      <c r="AD6" s="112"/>
      <c r="AE6" s="112"/>
    </row>
    <row r="7" spans="1:31" ht="126.75" customHeight="1" x14ac:dyDescent="0.2">
      <c r="A7" s="112"/>
      <c r="B7" s="112"/>
      <c r="C7" s="41" t="s">
        <v>4</v>
      </c>
      <c r="D7" s="41" t="s">
        <v>20</v>
      </c>
      <c r="E7" s="123" t="s">
        <v>36</v>
      </c>
      <c r="F7" s="124"/>
      <c r="G7" s="41" t="s">
        <v>21</v>
      </c>
      <c r="H7" s="41" t="s">
        <v>13</v>
      </c>
      <c r="I7" s="41" t="s">
        <v>14</v>
      </c>
      <c r="J7" s="123" t="s">
        <v>37</v>
      </c>
      <c r="K7" s="124"/>
      <c r="L7" s="41" t="s">
        <v>12</v>
      </c>
      <c r="M7" s="42" t="s">
        <v>22</v>
      </c>
      <c r="N7" s="118"/>
      <c r="O7" s="119"/>
      <c r="P7" s="119"/>
      <c r="Q7" s="119"/>
      <c r="R7" s="119"/>
      <c r="S7" s="119"/>
      <c r="T7" s="121"/>
      <c r="U7" s="119"/>
      <c r="V7" s="104"/>
      <c r="W7" s="104"/>
      <c r="X7" s="104"/>
      <c r="Y7" s="96"/>
      <c r="Z7" s="96"/>
      <c r="AA7" s="96"/>
      <c r="AB7" s="104"/>
      <c r="AC7" s="104"/>
      <c r="AD7" s="112"/>
      <c r="AE7" s="112"/>
    </row>
    <row r="8" spans="1:31" s="44" customFormat="1" ht="19.5" customHeight="1" x14ac:dyDescent="0.2">
      <c r="A8" s="113"/>
      <c r="B8" s="113"/>
      <c r="C8" s="28" t="s">
        <v>8</v>
      </c>
      <c r="D8" s="28" t="s">
        <v>8</v>
      </c>
      <c r="E8" s="28" t="s">
        <v>15</v>
      </c>
      <c r="F8" s="28" t="s">
        <v>8</v>
      </c>
      <c r="G8" s="28" t="s">
        <v>8</v>
      </c>
      <c r="H8" s="28" t="s">
        <v>8</v>
      </c>
      <c r="I8" s="28" t="s">
        <v>8</v>
      </c>
      <c r="J8" s="28" t="s">
        <v>15</v>
      </c>
      <c r="K8" s="28" t="s">
        <v>8</v>
      </c>
      <c r="L8" s="43" t="s">
        <v>8</v>
      </c>
      <c r="M8" s="28" t="s">
        <v>8</v>
      </c>
      <c r="N8" s="28" t="s">
        <v>15</v>
      </c>
      <c r="O8" s="28" t="s">
        <v>8</v>
      </c>
      <c r="P8" s="28" t="s">
        <v>8</v>
      </c>
      <c r="Q8" s="28" t="s">
        <v>8</v>
      </c>
      <c r="R8" s="28" t="s">
        <v>8</v>
      </c>
      <c r="S8" s="28" t="s">
        <v>8</v>
      </c>
      <c r="T8" s="28" t="s">
        <v>15</v>
      </c>
      <c r="U8" s="28" t="s">
        <v>8</v>
      </c>
      <c r="V8" s="28" t="s">
        <v>8</v>
      </c>
      <c r="W8" s="28" t="s">
        <v>8</v>
      </c>
      <c r="X8" s="28" t="s">
        <v>8</v>
      </c>
      <c r="Y8" s="28" t="s">
        <v>8</v>
      </c>
      <c r="Z8" s="28" t="s">
        <v>8</v>
      </c>
      <c r="AA8" s="28" t="s">
        <v>8</v>
      </c>
      <c r="AB8" s="28" t="s">
        <v>8</v>
      </c>
      <c r="AC8" s="28" t="s">
        <v>8</v>
      </c>
      <c r="AD8" s="113"/>
      <c r="AE8" s="113"/>
    </row>
    <row r="9" spans="1:31" x14ac:dyDescent="0.2">
      <c r="A9" s="28" t="s">
        <v>9</v>
      </c>
      <c r="B9" s="28" t="s">
        <v>10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28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28">
        <v>30</v>
      </c>
      <c r="AE9" s="28">
        <v>31</v>
      </c>
    </row>
    <row r="10" spans="1:31" ht="15" customHeight="1" x14ac:dyDescent="0.2">
      <c r="A10" s="29"/>
      <c r="B10" s="3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7"/>
      <c r="AE10" s="6"/>
    </row>
    <row r="11" spans="1:31" x14ac:dyDescent="0.2">
      <c r="A11" s="90" t="s">
        <v>100</v>
      </c>
      <c r="B11" s="90"/>
      <c r="C11" s="11">
        <f>C12+C13+C14+C15+C16</f>
        <v>29228773.059999999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>N12+N13+N14+N15+N16+N19</f>
        <v>2</v>
      </c>
      <c r="O11" s="81">
        <f>O12+O13+O14+O15+O16+O19</f>
        <v>5836170.6799999997</v>
      </c>
      <c r="P11" s="11">
        <f>P12+P13+P14+P15+P16</f>
        <v>18867378</v>
      </c>
      <c r="Q11" s="11"/>
      <c r="R11" s="85">
        <f>R12+R13+R14+R15+R16</f>
        <v>2459501.5499999998</v>
      </c>
      <c r="S11" s="11"/>
      <c r="T11" s="11"/>
      <c r="U11" s="11"/>
      <c r="V11" s="11">
        <f>V12+V13+V14+V15+V16</f>
        <v>1658277.08</v>
      </c>
      <c r="W11" s="11">
        <f>W12+W13+W14+W15+W16</f>
        <v>407445.75</v>
      </c>
      <c r="X11" s="11"/>
      <c r="Y11" s="11"/>
      <c r="Z11" s="11"/>
      <c r="AA11" s="45"/>
      <c r="AB11" s="46">
        <f>AB12+AB13+AB14+AB15+AB16</f>
        <v>29228773.059999999</v>
      </c>
      <c r="AC11" s="46"/>
      <c r="AD11" s="20" t="s">
        <v>62</v>
      </c>
      <c r="AE11" s="27" t="s">
        <v>62</v>
      </c>
    </row>
    <row r="12" spans="1:31" x14ac:dyDescent="0.2">
      <c r="A12" s="19">
        <v>1</v>
      </c>
      <c r="B12" s="56" t="s">
        <v>82</v>
      </c>
      <c r="C12" s="4">
        <f>D12+F12+G12+H12+I12+K12+L12+M12+O12+P12+Q12+R12+S12+V12+W12+X12</f>
        <v>6075603.3200000003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2</v>
      </c>
      <c r="O12" s="80">
        <v>5836170.6799999997</v>
      </c>
      <c r="P12" s="26"/>
      <c r="Q12" s="26"/>
      <c r="R12" s="9"/>
      <c r="S12" s="6"/>
      <c r="T12" s="6"/>
      <c r="U12" s="6"/>
      <c r="V12" s="82">
        <v>151890.07999999999</v>
      </c>
      <c r="W12" s="15">
        <f>ROUND(O12*0.015,2)</f>
        <v>87542.56</v>
      </c>
      <c r="X12" s="15"/>
      <c r="Y12" s="15"/>
      <c r="Z12" s="4"/>
      <c r="AA12" s="6"/>
      <c r="AB12" s="9">
        <f>O12+V12+W12</f>
        <v>6075603.3200000003</v>
      </c>
      <c r="AC12" s="9"/>
      <c r="AD12" s="17">
        <v>2023</v>
      </c>
      <c r="AE12" s="28">
        <v>2023</v>
      </c>
    </row>
    <row r="13" spans="1:31" ht="25.5" x14ac:dyDescent="0.2">
      <c r="A13" s="19">
        <v>2</v>
      </c>
      <c r="B13" s="57" t="s">
        <v>83</v>
      </c>
      <c r="C13" s="4">
        <f>D13+F13+G13+H13+I13+K13+L13+M13+O13+P13+Q13+R13+S13+V13+W13+X13</f>
        <v>4417281.5999999996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6">
        <f>ROUND(8645.31*'Форма 1'!L12,2)</f>
        <v>4011423.84</v>
      </c>
      <c r="Q13" s="26"/>
      <c r="R13" s="9"/>
      <c r="S13" s="6"/>
      <c r="T13" s="6"/>
      <c r="U13" s="6"/>
      <c r="V13" s="83">
        <v>345686.4</v>
      </c>
      <c r="W13" s="9">
        <f>ROUND(P13*0.015,2)</f>
        <v>60171.360000000001</v>
      </c>
      <c r="X13" s="15"/>
      <c r="Y13" s="15"/>
      <c r="Z13" s="4"/>
      <c r="AA13" s="6"/>
      <c r="AB13" s="9">
        <f>P13+V13+W13</f>
        <v>4417281.5999999996</v>
      </c>
      <c r="AC13" s="9"/>
      <c r="AD13" s="17">
        <v>2023</v>
      </c>
      <c r="AE13" s="17">
        <v>2023</v>
      </c>
    </row>
    <row r="14" spans="1:31" ht="25.5" x14ac:dyDescent="0.2">
      <c r="A14" s="19">
        <v>3</v>
      </c>
      <c r="B14" s="58" t="s">
        <v>84</v>
      </c>
      <c r="C14" s="4">
        <f>D14+F14+G14+H14+I14+K14+L14+M14+O14+P14+Q14+R14+S14+V14+W14+X14</f>
        <v>13668887.6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4">
        <f>ROUND(3517.3*'Форма 1'!L13,2)</f>
        <v>12904868.18</v>
      </c>
      <c r="Q14" s="26"/>
      <c r="R14" s="9"/>
      <c r="S14" s="6"/>
      <c r="T14" s="6"/>
      <c r="U14" s="6"/>
      <c r="V14" s="83">
        <v>570446.4</v>
      </c>
      <c r="W14" s="9">
        <f>ROUND(P14*0.015,2)</f>
        <v>193573.02</v>
      </c>
      <c r="X14" s="15"/>
      <c r="Y14" s="15"/>
      <c r="Z14" s="4"/>
      <c r="AA14" s="6"/>
      <c r="AB14" s="9">
        <f>P14+V14+W14</f>
        <v>13668887.6</v>
      </c>
      <c r="AC14" s="9"/>
      <c r="AD14" s="17">
        <v>2023</v>
      </c>
      <c r="AE14" s="17">
        <v>2023</v>
      </c>
    </row>
    <row r="15" spans="1:31" x14ac:dyDescent="0.2">
      <c r="A15" s="19">
        <v>4</v>
      </c>
      <c r="B15" s="59" t="s">
        <v>85</v>
      </c>
      <c r="C15" s="4">
        <f>D15+F15+G15+H15+I15+K15+L15+M15+O15+P15+Q15+R15+S15+V15+W15+X15</f>
        <v>2775920.87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6"/>
      <c r="Q15" s="26"/>
      <c r="R15" s="9">
        <f>ROUND(6480.9*'Форма 1'!L14,2)</f>
        <v>2459501.5499999998</v>
      </c>
      <c r="S15" s="6"/>
      <c r="T15" s="6"/>
      <c r="U15" s="6"/>
      <c r="V15" s="47">
        <v>279526.8</v>
      </c>
      <c r="W15" s="9">
        <f>ROUND(R15*0.015,2)</f>
        <v>36892.519999999997</v>
      </c>
      <c r="X15" s="15"/>
      <c r="Y15" s="15"/>
      <c r="Z15" s="4"/>
      <c r="AA15" s="6"/>
      <c r="AB15" s="9">
        <f>R15+V15+W15</f>
        <v>2775920.87</v>
      </c>
      <c r="AC15" s="9"/>
      <c r="AD15" s="17">
        <v>2023</v>
      </c>
      <c r="AE15" s="17">
        <v>2023</v>
      </c>
    </row>
    <row r="16" spans="1:31" x14ac:dyDescent="0.2">
      <c r="A16" s="6">
        <v>5</v>
      </c>
      <c r="B16" s="59" t="s">
        <v>86</v>
      </c>
      <c r="C16" s="4">
        <f>D16+F16+G16+H16+I16+K16+L16+M16+O16+P16+Q16+R16+S16+V16+W16+X16</f>
        <v>2291079.67</v>
      </c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>
        <f>ROUND(6720.93*'Форма 1'!L15,2)</f>
        <v>1951085.98</v>
      </c>
      <c r="Q16" s="6"/>
      <c r="R16" s="4"/>
      <c r="S16" s="8"/>
      <c r="T16" s="8"/>
      <c r="U16" s="8"/>
      <c r="V16" s="47">
        <v>310727.40000000002</v>
      </c>
      <c r="W16" s="4">
        <f>ROUND(P16*0.015,2)</f>
        <v>29266.29</v>
      </c>
      <c r="X16" s="4"/>
      <c r="Y16" s="4"/>
      <c r="Z16" s="4"/>
      <c r="AA16" s="7"/>
      <c r="AB16" s="9">
        <f>P16+V16+W16</f>
        <v>2291079.67</v>
      </c>
      <c r="AC16" s="9"/>
      <c r="AD16" s="17" t="s">
        <v>48</v>
      </c>
      <c r="AE16" s="17">
        <v>2023</v>
      </c>
    </row>
    <row r="17" spans="1:31" x14ac:dyDescent="0.2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28"/>
      <c r="AD17" s="17"/>
      <c r="AE17" s="6"/>
    </row>
    <row r="18" spans="1:31" ht="12.75" customHeight="1" x14ac:dyDescent="0.2">
      <c r="A18" s="114" t="s">
        <v>101</v>
      </c>
      <c r="B18" s="115"/>
      <c r="C18" s="11">
        <f>C19+C20+C21+C22+C23</f>
        <v>77166410.420000002</v>
      </c>
      <c r="D18" s="11"/>
      <c r="E18" s="11"/>
      <c r="F18" s="11"/>
      <c r="G18" s="11"/>
      <c r="H18" s="11"/>
      <c r="I18" s="11"/>
      <c r="J18" s="11"/>
      <c r="K18" s="6"/>
      <c r="L18" s="11"/>
      <c r="M18" s="6"/>
      <c r="N18" s="6"/>
      <c r="O18" s="6"/>
      <c r="P18" s="11">
        <f>P19+P20+P21+P22+P23</f>
        <v>68906076.060000002</v>
      </c>
      <c r="Q18" s="11">
        <f>Q19+Q20+Q21+Q22+Q23</f>
        <v>867399.76</v>
      </c>
      <c r="R18" s="11">
        <f>R19+R20+R21+R22+R23</f>
        <v>1755783.72</v>
      </c>
      <c r="S18" s="11">
        <f>S19+S20+S21+S22+S23</f>
        <v>1077920.26</v>
      </c>
      <c r="T18" s="11"/>
      <c r="U18" s="11"/>
      <c r="V18" s="11">
        <f>V19+V20+V21+V22+V23</f>
        <v>8093194.71</v>
      </c>
      <c r="W18" s="11">
        <f>W19+W20+W21+W22+W23</f>
        <v>1020786.45</v>
      </c>
      <c r="X18" s="11"/>
      <c r="Y18" s="11"/>
      <c r="Z18" s="11">
        <f>Z19+Z20+Z21+Z22+Z23</f>
        <v>4554750.54</v>
      </c>
      <c r="AA18" s="6"/>
      <c r="AB18" s="11">
        <f>AB19+AB20+AB21+AB22+AB23</f>
        <v>72611659.879999995</v>
      </c>
      <c r="AC18" s="11"/>
      <c r="AD18" s="20" t="s">
        <v>62</v>
      </c>
      <c r="AE18" s="27" t="s">
        <v>62</v>
      </c>
    </row>
    <row r="19" spans="1:31" ht="12.75" customHeight="1" x14ac:dyDescent="0.2">
      <c r="A19" s="28">
        <v>1</v>
      </c>
      <c r="B19" s="67" t="s">
        <v>90</v>
      </c>
      <c r="C19" s="4">
        <f>D19+F19+G19+H19+I19+K19+L19+M19+O19+P19+Q19+R19+S19+V19+W19+X19</f>
        <v>13203229.939999999</v>
      </c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>
        <f>ROUND(3727.29*'Форма 1'!L18,2)</f>
        <v>12269865.949999999</v>
      </c>
      <c r="Q19" s="6"/>
      <c r="R19" s="4"/>
      <c r="S19" s="8"/>
      <c r="T19" s="8"/>
      <c r="U19" s="8"/>
      <c r="V19" s="86">
        <v>749316</v>
      </c>
      <c r="W19" s="4">
        <f>ROUND(P19*0.015,2)</f>
        <v>184047.99</v>
      </c>
      <c r="X19" s="4"/>
      <c r="Y19" s="4"/>
      <c r="Z19" s="4"/>
      <c r="AA19" s="7"/>
      <c r="AB19" s="9">
        <f t="shared" ref="AB19:AB22" si="0">P19+V19+W19</f>
        <v>13203229.939999999</v>
      </c>
      <c r="AC19" s="9"/>
      <c r="AD19" s="55">
        <v>2024</v>
      </c>
      <c r="AE19" s="28">
        <v>2024</v>
      </c>
    </row>
    <row r="20" spans="1:31" x14ac:dyDescent="0.2">
      <c r="A20" s="28">
        <v>2</v>
      </c>
      <c r="B20" s="59" t="s">
        <v>91</v>
      </c>
      <c r="C20" s="4">
        <f>D20+F20+G20+H20+I20+K20+L20+M20+O20+P20+Q20+R20+S20+V20+W20+X20</f>
        <v>18802021.739999998</v>
      </c>
      <c r="D20" s="4"/>
      <c r="E20" s="4"/>
      <c r="F20" s="4"/>
      <c r="G20" s="4"/>
      <c r="H20" s="4"/>
      <c r="I20" s="4"/>
      <c r="J20" s="4"/>
      <c r="K20" s="6"/>
      <c r="L20" s="4"/>
      <c r="M20" s="6"/>
      <c r="N20" s="6"/>
      <c r="O20" s="6"/>
      <c r="P20" s="4">
        <f>ROUND(4437.36*'Форма 1'!L19,2)</f>
        <v>17654480.5</v>
      </c>
      <c r="Q20" s="6"/>
      <c r="R20" s="6"/>
      <c r="S20" s="6"/>
      <c r="T20" s="6"/>
      <c r="U20" s="6"/>
      <c r="V20" s="9">
        <v>882724.03</v>
      </c>
      <c r="W20" s="4">
        <f t="shared" ref="W20:W22" si="1">ROUND(P20*0.015,2)</f>
        <v>264817.21000000002</v>
      </c>
      <c r="X20" s="4"/>
      <c r="Y20" s="4"/>
      <c r="Z20" s="6"/>
      <c r="AA20" s="6"/>
      <c r="AB20" s="9">
        <f t="shared" si="0"/>
        <v>18802021.739999998</v>
      </c>
      <c r="AC20" s="9"/>
      <c r="AD20" s="17" t="s">
        <v>46</v>
      </c>
      <c r="AE20" s="28">
        <v>2025</v>
      </c>
    </row>
    <row r="21" spans="1:31" ht="25.5" x14ac:dyDescent="0.2">
      <c r="A21" s="28">
        <v>3</v>
      </c>
      <c r="B21" s="58" t="s">
        <v>92</v>
      </c>
      <c r="C21" s="4">
        <f>D21+F21+G21+H21+I21+K21+L21+M21+O21+P21+Q21+R21+S21+V21+W21+X21</f>
        <v>20833496.390000001</v>
      </c>
      <c r="D21" s="4"/>
      <c r="E21" s="4"/>
      <c r="F21" s="4"/>
      <c r="G21" s="8"/>
      <c r="H21" s="4"/>
      <c r="I21" s="4"/>
      <c r="J21" s="4"/>
      <c r="K21" s="6"/>
      <c r="L21" s="4"/>
      <c r="M21" s="6"/>
      <c r="N21" s="6"/>
      <c r="O21" s="6"/>
      <c r="P21" s="7">
        <f>ROUND(4437.36*'Форма 1'!L20,2)</f>
        <v>19561968.440000001</v>
      </c>
      <c r="Q21" s="4"/>
      <c r="R21" s="4"/>
      <c r="S21" s="4"/>
      <c r="T21" s="4"/>
      <c r="U21" s="4"/>
      <c r="V21" s="9">
        <v>978098.42</v>
      </c>
      <c r="W21" s="4">
        <f t="shared" si="1"/>
        <v>293429.53000000003</v>
      </c>
      <c r="X21" s="4"/>
      <c r="Y21" s="4"/>
      <c r="Z21" s="6"/>
      <c r="AA21" s="6"/>
      <c r="AB21" s="9">
        <f t="shared" si="0"/>
        <v>20833496.390000001</v>
      </c>
      <c r="AC21" s="9"/>
      <c r="AD21" s="17" t="s">
        <v>46</v>
      </c>
      <c r="AE21" s="55">
        <v>2025</v>
      </c>
    </row>
    <row r="22" spans="1:31" x14ac:dyDescent="0.2">
      <c r="A22" s="28">
        <v>4</v>
      </c>
      <c r="B22" s="67" t="s">
        <v>93</v>
      </c>
      <c r="C22" s="4">
        <f>D22+F22+G22+H22+I22+K22+L22+M22+O22+P22+Q22+R22+S22+V22+W22+X22</f>
        <v>19772911.809999999</v>
      </c>
      <c r="D22" s="4"/>
      <c r="E22" s="4"/>
      <c r="F22" s="4"/>
      <c r="G22" s="4"/>
      <c r="H22" s="4"/>
      <c r="I22" s="4"/>
      <c r="J22" s="4"/>
      <c r="K22" s="6"/>
      <c r="L22" s="4"/>
      <c r="M22" s="6"/>
      <c r="N22" s="6"/>
      <c r="O22" s="6"/>
      <c r="P22" s="7">
        <f>ROUND(4254.77*'Форма 1'!L21,2)</f>
        <v>18566114.370000001</v>
      </c>
      <c r="Q22" s="4"/>
      <c r="R22" s="4"/>
      <c r="S22" s="4"/>
      <c r="T22" s="4"/>
      <c r="U22" s="4"/>
      <c r="V22" s="9">
        <v>928305.72</v>
      </c>
      <c r="W22" s="4">
        <f t="shared" si="1"/>
        <v>278491.71999999997</v>
      </c>
      <c r="X22" s="4"/>
      <c r="Y22" s="4"/>
      <c r="Z22" s="6"/>
      <c r="AA22" s="6"/>
      <c r="AB22" s="9">
        <f t="shared" si="0"/>
        <v>19772911.809999999</v>
      </c>
      <c r="AC22" s="9"/>
      <c r="AD22" s="17" t="s">
        <v>46</v>
      </c>
      <c r="AE22" s="55">
        <v>2025</v>
      </c>
    </row>
    <row r="23" spans="1:31" x14ac:dyDescent="0.2">
      <c r="A23" s="28">
        <v>5</v>
      </c>
      <c r="B23" s="67" t="s">
        <v>94</v>
      </c>
      <c r="C23" s="4">
        <f>P23+Q23+R23+S23</f>
        <v>4554750.54</v>
      </c>
      <c r="D23" s="4"/>
      <c r="E23" s="4"/>
      <c r="F23" s="4"/>
      <c r="G23" s="4"/>
      <c r="H23" s="4"/>
      <c r="I23" s="4"/>
      <c r="J23" s="4"/>
      <c r="K23" s="6"/>
      <c r="L23" s="4"/>
      <c r="M23" s="6"/>
      <c r="N23" s="6"/>
      <c r="O23" s="6"/>
      <c r="P23" s="4">
        <v>853646.8</v>
      </c>
      <c r="Q23" s="78">
        <v>867399.76</v>
      </c>
      <c r="R23" s="78">
        <v>1755783.72</v>
      </c>
      <c r="S23" s="4">
        <v>1077920.26</v>
      </c>
      <c r="T23" s="4"/>
      <c r="U23" s="4"/>
      <c r="V23" s="4">
        <f>P23+Q23+R23+S23</f>
        <v>4554750.54</v>
      </c>
      <c r="W23" s="4"/>
      <c r="X23" s="4"/>
      <c r="Y23" s="4"/>
      <c r="Z23" s="79">
        <f>C23</f>
        <v>4554750.54</v>
      </c>
      <c r="AA23" s="6"/>
      <c r="AB23" s="9"/>
      <c r="AC23" s="9"/>
      <c r="AD23" s="17" t="s">
        <v>46</v>
      </c>
      <c r="AE23" s="89">
        <v>2024</v>
      </c>
    </row>
    <row r="24" spans="1:31" x14ac:dyDescent="0.2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C24" s="28"/>
      <c r="AD24" s="17"/>
      <c r="AE24" s="6"/>
    </row>
    <row r="25" spans="1:31" x14ac:dyDescent="0.2">
      <c r="A25" s="114" t="s">
        <v>102</v>
      </c>
      <c r="B25" s="115"/>
      <c r="C25" s="11">
        <f>C26+C27+C28</f>
        <v>40534139.880000003</v>
      </c>
      <c r="D25" s="11"/>
      <c r="E25" s="11"/>
      <c r="F25" s="11"/>
      <c r="G25" s="11"/>
      <c r="H25" s="11"/>
      <c r="I25" s="11"/>
      <c r="J25" s="11"/>
      <c r="K25" s="6"/>
      <c r="L25" s="11"/>
      <c r="M25" s="6"/>
      <c r="N25" s="6"/>
      <c r="O25" s="6"/>
      <c r="P25" s="11">
        <f>P26+P27+P28+P29+P30</f>
        <v>37695313.780000001</v>
      </c>
      <c r="Q25" s="11"/>
      <c r="R25" s="11"/>
      <c r="S25" s="11"/>
      <c r="T25" s="11"/>
      <c r="U25" s="11"/>
      <c r="V25" s="11">
        <f>V26+V27+V28</f>
        <v>2273396.4</v>
      </c>
      <c r="W25" s="11">
        <f>W26+W27+W28</f>
        <v>565429.69999999995</v>
      </c>
      <c r="X25" s="11"/>
      <c r="Y25" s="11"/>
      <c r="Z25" s="6"/>
      <c r="AA25" s="6"/>
      <c r="AB25" s="11">
        <f>AB26+AB27+AB28</f>
        <v>40534139.880000003</v>
      </c>
      <c r="AC25" s="11"/>
      <c r="AD25" s="20" t="s">
        <v>62</v>
      </c>
      <c r="AE25" s="27" t="s">
        <v>62</v>
      </c>
    </row>
    <row r="26" spans="1:31" x14ac:dyDescent="0.2">
      <c r="A26" s="28">
        <v>1</v>
      </c>
      <c r="B26" s="67" t="s">
        <v>95</v>
      </c>
      <c r="C26" s="4">
        <f>D26+F26+G26+H26+I26+K26+L26+M26+O26+P26+Q26+R26+S26+V26+W26+X26</f>
        <v>12867978.880000001</v>
      </c>
      <c r="D26" s="4"/>
      <c r="E26" s="4"/>
      <c r="F26" s="4"/>
      <c r="G26" s="4"/>
      <c r="H26" s="4"/>
      <c r="I26" s="4"/>
      <c r="J26" s="4"/>
      <c r="K26" s="6"/>
      <c r="L26" s="7"/>
      <c r="M26" s="6"/>
      <c r="N26" s="6"/>
      <c r="O26" s="6"/>
      <c r="P26" s="4">
        <f>ROUND(3727.29*'Форма 1'!L25,2)</f>
        <v>11947082.640000001</v>
      </c>
      <c r="Q26" s="6"/>
      <c r="R26" s="7"/>
      <c r="S26" s="6"/>
      <c r="T26" s="6"/>
      <c r="U26" s="6"/>
      <c r="V26" s="9">
        <v>741690</v>
      </c>
      <c r="W26" s="4">
        <f>ROUND(P26*0.015,2)</f>
        <v>179206.24</v>
      </c>
      <c r="X26" s="4"/>
      <c r="Y26" s="4"/>
      <c r="Z26" s="6"/>
      <c r="AA26" s="6"/>
      <c r="AB26" s="9">
        <f t="shared" ref="AB26:AB28" si="2">P26+V26+W26</f>
        <v>12867978.880000001</v>
      </c>
      <c r="AC26" s="9"/>
      <c r="AD26" s="17" t="s">
        <v>47</v>
      </c>
      <c r="AE26" s="28">
        <v>2025</v>
      </c>
    </row>
    <row r="27" spans="1:31" x14ac:dyDescent="0.2">
      <c r="A27" s="28">
        <v>2</v>
      </c>
      <c r="B27" s="77" t="s">
        <v>96</v>
      </c>
      <c r="C27" s="4">
        <f t="shared" ref="C27:C28" si="3">D27+F27+G27+H27+I27+K27+L27+M27+O27+P27+Q27+R27+S27+V27+W27+X27</f>
        <v>14446857.779999999</v>
      </c>
      <c r="D27" s="4"/>
      <c r="E27" s="4"/>
      <c r="F27" s="4"/>
      <c r="G27" s="4"/>
      <c r="H27" s="4"/>
      <c r="I27" s="4"/>
      <c r="J27" s="4"/>
      <c r="K27" s="8"/>
      <c r="L27" s="4"/>
      <c r="M27" s="8"/>
      <c r="N27" s="6"/>
      <c r="O27" s="6"/>
      <c r="P27" s="4">
        <f>ROUND(3727.29*'Форма 1'!L26,2)</f>
        <v>13480601.560000001</v>
      </c>
      <c r="Q27" s="6"/>
      <c r="R27" s="7"/>
      <c r="S27" s="6"/>
      <c r="T27" s="6"/>
      <c r="U27" s="6"/>
      <c r="V27" s="9">
        <v>764047.2</v>
      </c>
      <c r="W27" s="4">
        <f t="shared" ref="W27:W28" si="4">ROUND(P27*0.015,2)</f>
        <v>202209.02</v>
      </c>
      <c r="X27" s="4"/>
      <c r="Y27" s="4"/>
      <c r="Z27" s="6"/>
      <c r="AA27" s="6"/>
      <c r="AB27" s="9">
        <f t="shared" si="2"/>
        <v>14446857.779999999</v>
      </c>
      <c r="AC27" s="9"/>
      <c r="AD27" s="17" t="s">
        <v>47</v>
      </c>
      <c r="AE27" s="28">
        <v>2025</v>
      </c>
    </row>
    <row r="28" spans="1:31" x14ac:dyDescent="0.2">
      <c r="A28" s="28">
        <v>3</v>
      </c>
      <c r="B28" s="77" t="s">
        <v>97</v>
      </c>
      <c r="C28" s="4">
        <f t="shared" si="3"/>
        <v>13219303.220000001</v>
      </c>
      <c r="D28" s="4"/>
      <c r="E28" s="4"/>
      <c r="F28" s="4"/>
      <c r="G28" s="4"/>
      <c r="H28" s="4"/>
      <c r="I28" s="4"/>
      <c r="J28" s="4"/>
      <c r="K28" s="6"/>
      <c r="L28" s="7"/>
      <c r="M28" s="6"/>
      <c r="N28" s="6"/>
      <c r="O28" s="6"/>
      <c r="P28" s="4">
        <f>ROUND(3727.29*'Форма 1'!L27,2)</f>
        <v>12267629.58</v>
      </c>
      <c r="Q28" s="6"/>
      <c r="R28" s="9"/>
      <c r="S28" s="9"/>
      <c r="T28" s="9"/>
      <c r="U28" s="9"/>
      <c r="V28" s="9">
        <v>767659.2</v>
      </c>
      <c r="W28" s="4">
        <f t="shared" si="4"/>
        <v>184014.44</v>
      </c>
      <c r="X28" s="4"/>
      <c r="Y28" s="4"/>
      <c r="Z28" s="6"/>
      <c r="AA28" s="6"/>
      <c r="AB28" s="9">
        <f t="shared" si="2"/>
        <v>13219303.220000001</v>
      </c>
      <c r="AC28" s="9"/>
      <c r="AD28" s="17" t="s">
        <v>47</v>
      </c>
      <c r="AE28" s="28">
        <v>2025</v>
      </c>
    </row>
    <row r="29" spans="1:31" x14ac:dyDescent="0.2">
      <c r="C29" s="48"/>
      <c r="D29" s="49"/>
      <c r="G29" s="49"/>
      <c r="H29" s="49"/>
      <c r="I29" s="50"/>
      <c r="L29" s="49"/>
      <c r="P29" s="13"/>
      <c r="Q29" s="13"/>
      <c r="R29" s="13"/>
      <c r="S29" s="13"/>
      <c r="T29" s="13"/>
      <c r="U29" s="13"/>
      <c r="V29" s="13"/>
      <c r="W29" s="22"/>
      <c r="X29" s="13"/>
      <c r="Y29" s="13"/>
      <c r="Z29" s="51"/>
      <c r="AB29" s="13"/>
      <c r="AC29" s="13"/>
      <c r="AD29" s="52"/>
    </row>
    <row r="30" spans="1:31" ht="33.75" customHeight="1" x14ac:dyDescent="0.2">
      <c r="A30" s="98" t="s">
        <v>56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50"/>
      <c r="R30" s="50"/>
      <c r="V30" s="53"/>
      <c r="W30" s="53"/>
      <c r="X30" s="53"/>
      <c r="Y30" s="53"/>
      <c r="Z30" s="50"/>
      <c r="AB30" s="24"/>
    </row>
    <row r="31" spans="1:31" x14ac:dyDescent="0.2">
      <c r="A31" s="98" t="s">
        <v>74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AB31" s="24"/>
    </row>
    <row r="32" spans="1:31" x14ac:dyDescent="0.2">
      <c r="A32" s="98" t="s">
        <v>76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AB32" s="24"/>
    </row>
    <row r="33" spans="1:28" x14ac:dyDescent="0.2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AB33" s="24"/>
    </row>
    <row r="34" spans="1:28" ht="41.25" customHeight="1" x14ac:dyDescent="0.2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54"/>
      <c r="N34" s="54"/>
      <c r="O34" s="54"/>
      <c r="P34" s="54"/>
    </row>
    <row r="35" spans="1:28" x14ac:dyDescent="0.2">
      <c r="A35" s="98" t="s">
        <v>59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28" x14ac:dyDescent="0.2">
      <c r="A36" s="98" t="s">
        <v>60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1:28" x14ac:dyDescent="0.2">
      <c r="A37" s="98" t="s">
        <v>61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</sheetData>
  <autoFilter ref="A10:AB10"/>
  <mergeCells count="41">
    <mergeCell ref="A34:L34"/>
    <mergeCell ref="AC5:AC7"/>
    <mergeCell ref="T6:U7"/>
    <mergeCell ref="AA1:AE1"/>
    <mergeCell ref="R6:R7"/>
    <mergeCell ref="S6:S7"/>
    <mergeCell ref="A4:AB4"/>
    <mergeCell ref="E7:F7"/>
    <mergeCell ref="J7:K7"/>
    <mergeCell ref="V6:V7"/>
    <mergeCell ref="X6:X7"/>
    <mergeCell ref="V5:X5"/>
    <mergeCell ref="Y5:AB5"/>
    <mergeCell ref="Y6:Y7"/>
    <mergeCell ref="A3:AE3"/>
    <mergeCell ref="A2:AB2"/>
    <mergeCell ref="A5:A8"/>
    <mergeCell ref="AB6:AB7"/>
    <mergeCell ref="C5:S5"/>
    <mergeCell ref="C6:M6"/>
    <mergeCell ref="B5:B8"/>
    <mergeCell ref="N6:O7"/>
    <mergeCell ref="P6:P7"/>
    <mergeCell ref="Q6:Q7"/>
    <mergeCell ref="Z6:Z7"/>
    <mergeCell ref="AD5:AD8"/>
    <mergeCell ref="AE5:AE8"/>
    <mergeCell ref="A35:P35"/>
    <mergeCell ref="A36:P36"/>
    <mergeCell ref="A37:P37"/>
    <mergeCell ref="A17:AB17"/>
    <mergeCell ref="A30:P30"/>
    <mergeCell ref="A31:P31"/>
    <mergeCell ref="A32:P32"/>
    <mergeCell ref="A33:P33"/>
    <mergeCell ref="A24:AB24"/>
    <mergeCell ref="A25:B25"/>
    <mergeCell ref="A11:B11"/>
    <mergeCell ref="A18:B18"/>
    <mergeCell ref="AA6:AA7"/>
    <mergeCell ref="W6:W7"/>
  </mergeCells>
  <pageMargins left="0.23622047244094491" right="0.23622047244094491" top="0.74803149606299213" bottom="0.15748031496062992" header="0.31496062992125984" footer="0.31496062992125984"/>
  <pageSetup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 1</vt:lpstr>
      <vt:lpstr>Форма 2</vt:lpstr>
      <vt:lpstr>Лист1</vt:lpstr>
      <vt:lpstr>'Форма 1'!Заголовки_для_печати</vt:lpstr>
      <vt:lpstr>'Форма 2'!Заголовки_для_печати</vt:lpstr>
      <vt:lpstr>'Форма 1'!Область_печати</vt:lpstr>
      <vt:lpstr>'Форма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Fedotova</cp:lastModifiedBy>
  <cp:lastPrinted>2024-04-04T13:03:32Z</cp:lastPrinted>
  <dcterms:created xsi:type="dcterms:W3CDTF">2014-05-20T13:23:29Z</dcterms:created>
  <dcterms:modified xsi:type="dcterms:W3CDTF">2024-06-28T11:30:06Z</dcterms:modified>
</cp:coreProperties>
</file>